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quipment Checklists\VW Piezometer\"/>
    </mc:Choice>
  </mc:AlternateContent>
  <xr:revisionPtr revIDLastSave="0" documentId="13_ncr:1_{0CD7CB27-36A3-4770-B78F-D92C980369E0}" xr6:coauthVersionLast="45" xr6:coauthVersionMax="45" xr10:uidLastSave="{00000000-0000-0000-0000-000000000000}"/>
  <bookViews>
    <workbookView xWindow="-120" yWindow="-120" windowWidth="29040" windowHeight="15840" activeTab="1" xr2:uid="{202AFFEF-BFBF-4E1B-A385-4FAAE00B8262}"/>
  </bookViews>
  <sheets>
    <sheet name="MPa" sheetId="1" r:id="rId1"/>
    <sheet name="kP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2" l="1"/>
  <c r="Q11" i="1"/>
  <c r="L17" i="1"/>
  <c r="R11" i="2"/>
  <c r="I11" i="2"/>
  <c r="L17" i="2" l="1"/>
  <c r="L16" i="2"/>
  <c r="O7" i="2" s="1"/>
  <c r="P11" i="2" s="1"/>
  <c r="O11" i="2"/>
  <c r="N11" i="2"/>
  <c r="H11" i="2"/>
  <c r="G11" i="2"/>
  <c r="S11" i="2" l="1"/>
  <c r="J11" i="2"/>
  <c r="L16" i="1"/>
  <c r="O7" i="1" l="1"/>
  <c r="P11" i="1" s="1"/>
  <c r="R11" i="1"/>
  <c r="O11" i="1"/>
  <c r="N11" i="1"/>
  <c r="I11" i="1"/>
  <c r="H11" i="1"/>
  <c r="G11" i="1"/>
  <c r="S11" i="1" l="1"/>
  <c r="J11" i="1"/>
</calcChain>
</file>

<file path=xl/sharedStrings.xml><?xml version="1.0" encoding="utf-8"?>
<sst xmlns="http://schemas.openxmlformats.org/spreadsheetml/2006/main" count="160" uniqueCount="78">
  <si>
    <t>SITE INFORMATION</t>
  </si>
  <si>
    <t>LINEAR COEFFICIENTS</t>
  </si>
  <si>
    <t>INITIAL READINGS (at surface)</t>
  </si>
  <si>
    <t>POLYNOMIAL COEFFICIENTS</t>
  </si>
  <si>
    <t>VWP No.</t>
  </si>
  <si>
    <t>A</t>
  </si>
  <si>
    <t>Piezometer Elev. (m)</t>
  </si>
  <si>
    <t>B</t>
  </si>
  <si>
    <t>Depth of Piezometer (m)</t>
  </si>
  <si>
    <t>C</t>
  </si>
  <si>
    <t>Date/Time</t>
  </si>
  <si>
    <t>Eng Units</t>
  </si>
  <si>
    <t>Temperature</t>
  </si>
  <si>
    <t>VWP Reading</t>
  </si>
  <si>
    <t>Barometric</t>
  </si>
  <si>
    <t>Calculated P</t>
  </si>
  <si>
    <t>C Calculation</t>
  </si>
  <si>
    <r>
      <t>A(Lo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</si>
  <si>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B(Lo)</t>
  </si>
  <si>
    <t>C=-1[A(Lo2)+B(Lo)]</t>
  </si>
  <si>
    <t>Multiply x-1</t>
  </si>
  <si>
    <t>Sum L14 &amp; L15 times -1</t>
  </si>
  <si>
    <t>C Calculation - Blue Values - Do not change formulae</t>
  </si>
  <si>
    <t>VW PIEZOMETER CALCULATION</t>
  </si>
  <si>
    <t>Polynomial Calculation</t>
  </si>
  <si>
    <t>Linear Calculations</t>
  </si>
  <si>
    <t>Linear Calculation - Input your values in orange cells H5,H6,H7,K5,K6,K7</t>
  </si>
  <si>
    <t>Polynomial Calculation - Input your values in yellow cells O5,O6,S5,S6,S7</t>
  </si>
  <si>
    <t>Site Information - Update for your records</t>
  </si>
  <si>
    <t>C.F. (MPa/B unit)</t>
  </si>
  <si>
    <r>
      <t>T</t>
    </r>
    <r>
      <rPr>
        <vertAlign val="subscript"/>
        <sz val="8"/>
        <color theme="1"/>
        <rFont val="Arial"/>
        <family val="2"/>
      </rPr>
      <t>k</t>
    </r>
    <r>
      <rPr>
        <sz val="8"/>
        <color theme="1"/>
        <rFont val="Arial"/>
        <family val="2"/>
      </rPr>
      <t xml:space="preserve"> (MPa/°C rise)</t>
    </r>
  </si>
  <si>
    <t>(MPa)</t>
  </si>
  <si>
    <t>F (MPa/millibar)</t>
  </si>
  <si>
    <t>kPa</t>
  </si>
  <si>
    <t>MPa</t>
  </si>
  <si>
    <t>The formulae works for units in kPa and Mpa</t>
  </si>
  <si>
    <t>Current Reading</t>
  </si>
  <si>
    <t>?????</t>
  </si>
  <si>
    <t>C.F. (kPa/B unit)</t>
  </si>
  <si>
    <r>
      <t>T</t>
    </r>
    <r>
      <rPr>
        <vertAlign val="subscript"/>
        <sz val="8"/>
        <color theme="1"/>
        <rFont val="Arial"/>
        <family val="2"/>
      </rPr>
      <t>k</t>
    </r>
    <r>
      <rPr>
        <sz val="8"/>
        <color theme="1"/>
        <rFont val="Arial"/>
        <family val="2"/>
      </rPr>
      <t xml:space="preserve"> (kPa/°C rise)</t>
    </r>
  </si>
  <si>
    <t>F (kPa/millibar)</t>
  </si>
  <si>
    <t>(kPa)</t>
  </si>
  <si>
    <t>kPA on next tab</t>
  </si>
  <si>
    <t>Mpa on Previous Tab</t>
  </si>
  <si>
    <r>
      <t>L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(B)</t>
    </r>
  </si>
  <si>
    <r>
      <t>T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(°C)</t>
    </r>
  </si>
  <si>
    <r>
      <t>S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(millibar)</t>
    </r>
  </si>
  <si>
    <r>
      <t>(S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- S)</t>
    </r>
  </si>
  <si>
    <r>
      <t>CF * (L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- L) -</t>
    </r>
  </si>
  <si>
    <r>
      <t>T</t>
    </r>
    <r>
      <rPr>
        <vertAlign val="subscript"/>
        <sz val="8"/>
        <color theme="1"/>
        <rFont val="Arial"/>
        <family val="2"/>
      </rPr>
      <t>k</t>
    </r>
    <r>
      <rPr>
        <sz val="8"/>
        <color theme="1"/>
        <rFont val="Arial"/>
        <family val="2"/>
      </rPr>
      <t xml:space="preserve"> * (T</t>
    </r>
    <r>
      <rPr>
        <vertAlign val="subscript"/>
        <sz val="8"/>
        <color theme="1"/>
        <rFont val="Arial"/>
        <family val="2"/>
      </rPr>
      <t>0</t>
    </r>
    <r>
      <rPr>
        <sz val="8"/>
        <color theme="1"/>
        <rFont val="Arial"/>
        <family val="2"/>
      </rPr>
      <t xml:space="preserve"> - T) +</t>
    </r>
  </si>
  <si>
    <t>(T in °C)</t>
  </si>
  <si>
    <t>(L in B Units)</t>
  </si>
  <si>
    <t>(S in millibars)</t>
  </si>
  <si>
    <r>
      <t>A * L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+</t>
    </r>
  </si>
  <si>
    <t>B * L +</t>
  </si>
  <si>
    <t>C -</t>
  </si>
  <si>
    <t>VW54435</t>
  </si>
  <si>
    <r>
      <t>T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* (T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- T) +</t>
    </r>
  </si>
  <si>
    <t>( in kPa)</t>
  </si>
  <si>
    <t>(in kPa)</t>
  </si>
  <si>
    <t>tbd</t>
  </si>
  <si>
    <t>(in MPa)</t>
  </si>
  <si>
    <t>VW65008</t>
  </si>
  <si>
    <t>Sum L16 &amp; L17 times -1</t>
  </si>
  <si>
    <t>Pressure is calculated with the following equations:</t>
  </si>
  <si>
    <t xml:space="preserve">Linear: </t>
  </si>
  <si>
    <t xml:space="preserve">Polynomial: </t>
  </si>
  <si>
    <t>Users must establish site zero readings for calculation purposes</t>
  </si>
  <si>
    <t>Polynomial C = - [A(L₀²) + B(L₀)]</t>
  </si>
  <si>
    <t>L₀, L = initial (installation) and current readings, in B units</t>
  </si>
  <si>
    <t>T₀, T = initial (installation) and current temperature, in °C</t>
  </si>
  <si>
    <t>S₀, S = initial (installation) and current barometric pressure readings, in kPa</t>
  </si>
  <si>
    <t>B units = B scale output of VW 2102, VW 2104, VW 2106 and DT 2011 readouts</t>
  </si>
  <si>
    <t>B units = Hz²/1000          ie: 1700 Hz = 2890 B units</t>
  </si>
  <si>
    <t>P = CF(L₀ - L) - Tk(T₀ - T) + F(S₀ - S)</t>
  </si>
  <si>
    <t>P = A(L²) + B(L) + C - Tk(T₀ - T) + F(S₀ - S)</t>
  </si>
  <si>
    <t>F = Barometric Pressure Constant = 0.1 kPa/mbar</t>
  </si>
  <si>
    <t>F = Barometric Pressure Constant = 0.0001 MPa/mbar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</si>
</sst>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d\ hh:mm"/>
    <numFmt numFmtId="165" formatCode="0.0000E+00"/>
    <numFmt numFmtId="166" formatCode="0.0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vertAlign val="sub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8" fillId="0" borderId="0"/>
    <xf numFmtId="0" fontId="18" fillId="0" borderId="0"/>
    <xf numFmtId="0" fontId="20" fillId="0" borderId="0"/>
  </cellStyleXfs>
  <cellXfs count="9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Fill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0" borderId="0" xfId="1" applyFill="1"/>
    <xf numFmtId="2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2" fontId="6" fillId="4" borderId="11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4" fontId="2" fillId="0" borderId="4" xfId="1" applyNumberFormat="1" applyFont="1" applyBorder="1" applyAlignment="1">
      <alignment horizontal="left" vertical="center"/>
    </xf>
    <xf numFmtId="164" fontId="2" fillId="0" borderId="6" xfId="1" applyNumberFormat="1" applyFont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2" fontId="2" fillId="5" borderId="7" xfId="1" applyNumberFormat="1" applyFont="1" applyFill="1" applyBorder="1" applyAlignment="1">
      <alignment horizontal="center" vertical="center"/>
    </xf>
    <xf numFmtId="2" fontId="2" fillId="5" borderId="5" xfId="1" applyNumberFormat="1" applyFont="1" applyFill="1" applyBorder="1" applyAlignment="1">
      <alignment horizontal="center" vertical="center"/>
    </xf>
    <xf numFmtId="0" fontId="1" fillId="0" borderId="0" xfId="1" applyBorder="1"/>
    <xf numFmtId="0" fontId="2" fillId="0" borderId="2" xfId="1" applyFont="1" applyBorder="1" applyAlignment="1">
      <alignment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left" vertical="center"/>
    </xf>
    <xf numFmtId="0" fontId="7" fillId="2" borderId="0" xfId="0" applyFont="1" applyFill="1"/>
    <xf numFmtId="0" fontId="6" fillId="2" borderId="0" xfId="1" applyFont="1" applyFill="1" applyAlignment="1">
      <alignment horizontal="center" vertical="center"/>
    </xf>
    <xf numFmtId="164" fontId="9" fillId="4" borderId="0" xfId="1" applyNumberFormat="1" applyFont="1" applyFill="1" applyAlignment="1">
      <alignment horizontal="left" vertical="center"/>
    </xf>
    <xf numFmtId="0" fontId="7" fillId="4" borderId="0" xfId="0" applyFont="1" applyFill="1"/>
    <xf numFmtId="0" fontId="6" fillId="4" borderId="0" xfId="1" applyFont="1" applyFill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8" fillId="0" borderId="3" xfId="1" applyFont="1" applyBorder="1"/>
    <xf numFmtId="0" fontId="10" fillId="0" borderId="8" xfId="1" applyFont="1" applyBorder="1" applyAlignment="1">
      <alignment vertical="center"/>
    </xf>
    <xf numFmtId="0" fontId="8" fillId="0" borderId="10" xfId="1" applyFont="1" applyBorder="1"/>
    <xf numFmtId="164" fontId="10" fillId="0" borderId="8" xfId="1" applyNumberFormat="1" applyFont="1" applyBorder="1" applyAlignment="1">
      <alignment horizontal="left" vertical="center"/>
    </xf>
    <xf numFmtId="0" fontId="11" fillId="0" borderId="0" xfId="0" applyFont="1"/>
    <xf numFmtId="164" fontId="9" fillId="5" borderId="0" xfId="1" applyNumberFormat="1" applyFont="1" applyFill="1" applyAlignment="1">
      <alignment horizontal="left" vertical="center"/>
    </xf>
    <xf numFmtId="165" fontId="2" fillId="5" borderId="0" xfId="1" applyNumberFormat="1" applyFont="1" applyFill="1" applyAlignment="1">
      <alignment horizontal="center" vertical="center"/>
    </xf>
    <xf numFmtId="0" fontId="2" fillId="5" borderId="0" xfId="1" applyFont="1" applyFill="1" applyAlignment="1">
      <alignment horizontal="left" vertical="center"/>
    </xf>
    <xf numFmtId="0" fontId="2" fillId="5" borderId="0" xfId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164" fontId="12" fillId="6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/>
    </xf>
    <xf numFmtId="164" fontId="9" fillId="6" borderId="0" xfId="1" applyNumberFormat="1" applyFont="1" applyFill="1" applyAlignment="1">
      <alignment horizontal="left" vertical="center"/>
    </xf>
    <xf numFmtId="0" fontId="13" fillId="6" borderId="0" xfId="0" applyFont="1" applyFill="1"/>
    <xf numFmtId="0" fontId="9" fillId="6" borderId="0" xfId="1" applyFont="1" applyFill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2" borderId="5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2" fillId="3" borderId="5" xfId="1" applyNumberFormat="1" applyFont="1" applyFill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0" fontId="18" fillId="0" borderId="0" xfId="2"/>
    <xf numFmtId="0" fontId="19" fillId="0" borderId="0" xfId="2" applyFont="1"/>
    <xf numFmtId="0" fontId="18" fillId="0" borderId="0" xfId="2" applyFont="1"/>
    <xf numFmtId="0" fontId="18" fillId="0" borderId="0" xfId="3" applyFont="1"/>
    <xf numFmtId="167" fontId="16" fillId="0" borderId="9" xfId="1" applyNumberFormat="1" applyFont="1" applyFill="1" applyBorder="1" applyAlignment="1">
      <alignment horizontal="center" vertical="center"/>
    </xf>
    <xf numFmtId="0" fontId="1" fillId="0" borderId="0" xfId="0" applyFont="1"/>
  </cellXfs>
  <cellStyles count="5">
    <cellStyle name="Hyperlink 2" xfId="4" xr:uid="{A20DCEB3-488B-4FF3-9431-3727BDCDE455}"/>
    <cellStyle name="Normal" xfId="0" builtinId="0"/>
    <cellStyle name="Normal 2" xfId="1" xr:uid="{FC1556CD-ED74-430D-80BA-6E200F9B180A}"/>
    <cellStyle name="Normal 3" xfId="3" xr:uid="{388A1E1E-9B34-4885-9E5F-040A44CDC759}"/>
    <cellStyle name="Normal 4" xfId="2" xr:uid="{11CF3619-44EB-4DA5-A25C-70048CF04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28575</xdr:rowOff>
    </xdr:from>
    <xdr:to>
      <xdr:col>8</xdr:col>
      <xdr:colOff>399255</xdr:colOff>
      <xdr:row>75</xdr:row>
      <xdr:rowOff>84718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F59FC-4F1C-476A-A6FB-4AF59B02C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457950"/>
          <a:ext cx="6361905" cy="8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33</xdr:row>
      <xdr:rowOff>9524</xdr:rowOff>
    </xdr:from>
    <xdr:to>
      <xdr:col>9</xdr:col>
      <xdr:colOff>173030</xdr:colOff>
      <xdr:row>76</xdr:row>
      <xdr:rowOff>171449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AB6F8D-19B4-4C84-866C-DBE6B6A7A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6448424"/>
          <a:ext cx="6611931" cy="835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8B0B-1B6D-4DC1-911A-BA76C8D4BC26}">
  <dimension ref="A1:Y33"/>
  <sheetViews>
    <sheetView workbookViewId="0">
      <selection activeCell="A32" sqref="A32"/>
    </sheetView>
  </sheetViews>
  <sheetFormatPr defaultRowHeight="15" x14ac:dyDescent="0.25"/>
  <cols>
    <col min="1" max="1" width="19.7109375" customWidth="1"/>
    <col min="4" max="4" width="10.7109375" customWidth="1"/>
    <col min="5" max="5" width="10.5703125" customWidth="1"/>
    <col min="7" max="7" width="11.85546875" customWidth="1"/>
    <col min="8" max="8" width="9.85546875" customWidth="1"/>
    <col min="10" max="10" width="11.28515625" customWidth="1"/>
    <col min="11" max="11" width="12.42578125" customWidth="1"/>
    <col min="12" max="12" width="16.85546875" customWidth="1"/>
    <col min="14" max="14" width="10.28515625" customWidth="1"/>
    <col min="15" max="15" width="11.85546875" customWidth="1"/>
    <col min="17" max="17" width="10.140625" customWidth="1"/>
    <col min="18" max="18" width="11.42578125" customWidth="1"/>
    <col min="19" max="19" width="12" customWidth="1"/>
    <col min="20" max="20" width="12.28515625" customWidth="1"/>
    <col min="21" max="21" width="13.42578125" customWidth="1"/>
  </cols>
  <sheetData>
    <row r="1" spans="1:25" ht="21" x14ac:dyDescent="0.35">
      <c r="A1" s="54" t="s">
        <v>23</v>
      </c>
    </row>
    <row r="2" spans="1:25" x14ac:dyDescent="0.25">
      <c r="G2" s="82" t="s">
        <v>25</v>
      </c>
      <c r="H2" s="82"/>
      <c r="I2" s="82"/>
      <c r="J2" s="82"/>
      <c r="K2" s="82"/>
      <c r="N2" s="82" t="s">
        <v>24</v>
      </c>
      <c r="O2" s="83"/>
      <c r="P2" s="83"/>
      <c r="Q2" s="83"/>
      <c r="R2" s="83"/>
      <c r="S2" s="83"/>
    </row>
    <row r="3" spans="1:25" x14ac:dyDescent="0.25">
      <c r="K3" s="1"/>
    </row>
    <row r="4" spans="1:25" x14ac:dyDescent="0.25">
      <c r="A4" s="49" t="s">
        <v>0</v>
      </c>
      <c r="B4" s="50"/>
      <c r="C4" s="2"/>
      <c r="D4" s="2"/>
      <c r="E4" s="2"/>
      <c r="F4" s="3"/>
      <c r="G4" s="51" t="s">
        <v>1</v>
      </c>
      <c r="H4" s="52"/>
      <c r="I4" s="2"/>
      <c r="J4" s="53" t="s">
        <v>2</v>
      </c>
      <c r="K4" s="52"/>
      <c r="L4" s="2"/>
      <c r="M4" s="3"/>
      <c r="N4" s="51" t="s">
        <v>3</v>
      </c>
      <c r="O4" s="52"/>
      <c r="P4" s="33"/>
      <c r="Q4" s="2"/>
      <c r="R4" s="53" t="s">
        <v>2</v>
      </c>
      <c r="S4" s="52"/>
      <c r="T4" s="2"/>
      <c r="U4" s="2"/>
      <c r="V4" s="2"/>
      <c r="W4" s="2"/>
      <c r="X4" s="2"/>
      <c r="Y4" s="2"/>
    </row>
    <row r="5" spans="1:25" x14ac:dyDescent="0.25">
      <c r="A5" s="24" t="s">
        <v>4</v>
      </c>
      <c r="B5" s="30" t="s">
        <v>62</v>
      </c>
      <c r="C5" s="1"/>
      <c r="D5" s="2"/>
      <c r="E5" s="2"/>
      <c r="F5" s="3"/>
      <c r="G5" s="18" t="s">
        <v>29</v>
      </c>
      <c r="H5" s="86">
        <v>5.0597000000000001E-4</v>
      </c>
      <c r="I5" s="2"/>
      <c r="J5" s="18" t="s">
        <v>44</v>
      </c>
      <c r="K5" s="20">
        <v>8700</v>
      </c>
      <c r="L5" s="2"/>
      <c r="M5" s="3"/>
      <c r="N5" s="34" t="s">
        <v>5</v>
      </c>
      <c r="O5" s="35">
        <v>-1.3646E-9</v>
      </c>
      <c r="P5" s="33"/>
      <c r="Q5" s="2"/>
      <c r="R5" s="18" t="s">
        <v>44</v>
      </c>
      <c r="S5" s="19">
        <v>8700</v>
      </c>
      <c r="T5" s="2"/>
      <c r="U5" s="2"/>
      <c r="V5" s="2"/>
      <c r="W5" s="2"/>
      <c r="X5" s="2"/>
      <c r="Y5" s="2"/>
    </row>
    <row r="6" spans="1:25" x14ac:dyDescent="0.25">
      <c r="A6" s="18" t="s">
        <v>6</v>
      </c>
      <c r="B6" s="32" t="s">
        <v>37</v>
      </c>
      <c r="C6" s="2"/>
      <c r="D6" s="2"/>
      <c r="E6" s="2"/>
      <c r="F6" s="3"/>
      <c r="G6" s="18" t="s">
        <v>30</v>
      </c>
      <c r="H6" s="86">
        <v>-6.9443999999999994E-5</v>
      </c>
      <c r="I6" s="2"/>
      <c r="J6" s="18" t="s">
        <v>45</v>
      </c>
      <c r="K6" s="20">
        <v>22</v>
      </c>
      <c r="L6" s="2"/>
      <c r="M6" s="3"/>
      <c r="N6" s="18" t="s">
        <v>7</v>
      </c>
      <c r="O6" s="84">
        <v>-4.9164E-4</v>
      </c>
      <c r="P6" s="33"/>
      <c r="Q6" s="2"/>
      <c r="R6" s="18" t="s">
        <v>45</v>
      </c>
      <c r="S6" s="19">
        <v>22</v>
      </c>
      <c r="T6" s="2"/>
      <c r="U6" s="2"/>
      <c r="V6" s="2"/>
      <c r="W6" s="2"/>
      <c r="X6" s="2"/>
      <c r="Y6" s="2"/>
    </row>
    <row r="7" spans="1:25" x14ac:dyDescent="0.25">
      <c r="A7" s="25" t="s">
        <v>8</v>
      </c>
      <c r="B7" s="31">
        <v>69</v>
      </c>
      <c r="C7" s="2"/>
      <c r="D7" s="2"/>
      <c r="E7" s="2"/>
      <c r="F7" s="3"/>
      <c r="G7" s="21" t="s">
        <v>32</v>
      </c>
      <c r="H7" s="22">
        <v>1E-4</v>
      </c>
      <c r="I7" s="2"/>
      <c r="J7" s="21" t="s">
        <v>46</v>
      </c>
      <c r="K7" s="22">
        <v>1020</v>
      </c>
      <c r="L7" s="2"/>
      <c r="M7" s="3"/>
      <c r="N7" s="21" t="s">
        <v>9</v>
      </c>
      <c r="O7" s="36">
        <f>SUM(L16:L17)*-1</f>
        <v>4.3805545740000005</v>
      </c>
      <c r="P7" s="33"/>
      <c r="Q7" s="2"/>
      <c r="R7" s="21" t="s">
        <v>46</v>
      </c>
      <c r="S7" s="23">
        <v>1020</v>
      </c>
      <c r="T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3"/>
      <c r="G8" s="6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79"/>
      <c r="X8" s="79"/>
      <c r="Y8" s="2"/>
    </row>
    <row r="9" spans="1:25" x14ac:dyDescent="0.25">
      <c r="A9" s="80" t="s">
        <v>10</v>
      </c>
      <c r="B9" s="81" t="s">
        <v>11</v>
      </c>
      <c r="C9" s="78" t="s">
        <v>12</v>
      </c>
      <c r="D9" s="78" t="s">
        <v>13</v>
      </c>
      <c r="E9" s="78" t="s">
        <v>14</v>
      </c>
      <c r="F9" s="3"/>
      <c r="G9" s="78" t="s">
        <v>48</v>
      </c>
      <c r="H9" s="78" t="s">
        <v>49</v>
      </c>
      <c r="I9" s="78" t="s">
        <v>47</v>
      </c>
      <c r="J9" s="64" t="s">
        <v>15</v>
      </c>
      <c r="K9" s="1"/>
      <c r="L9" s="1"/>
      <c r="M9" s="3"/>
      <c r="N9" s="78" t="s">
        <v>53</v>
      </c>
      <c r="O9" s="78" t="s">
        <v>54</v>
      </c>
      <c r="P9" s="78" t="s">
        <v>55</v>
      </c>
      <c r="Q9" s="85" t="s">
        <v>57</v>
      </c>
      <c r="R9" s="78" t="s">
        <v>47</v>
      </c>
      <c r="S9" s="64" t="s">
        <v>15</v>
      </c>
      <c r="T9" s="1"/>
      <c r="U9" s="1"/>
      <c r="V9" s="2"/>
      <c r="W9" s="1"/>
      <c r="X9" s="1"/>
      <c r="Y9" s="2"/>
    </row>
    <row r="10" spans="1:25" x14ac:dyDescent="0.25">
      <c r="A10" s="80"/>
      <c r="B10" s="81"/>
      <c r="C10" s="78" t="s">
        <v>50</v>
      </c>
      <c r="D10" s="78" t="s">
        <v>51</v>
      </c>
      <c r="E10" s="78" t="s">
        <v>52</v>
      </c>
      <c r="F10" s="3"/>
      <c r="G10" s="1" t="s">
        <v>31</v>
      </c>
      <c r="H10" s="1" t="s">
        <v>31</v>
      </c>
      <c r="I10" s="1" t="s">
        <v>61</v>
      </c>
      <c r="J10" s="65" t="s">
        <v>31</v>
      </c>
      <c r="K10" s="1"/>
      <c r="L10" s="1"/>
      <c r="M10" s="3"/>
      <c r="N10" s="1" t="s">
        <v>31</v>
      </c>
      <c r="O10" s="1" t="s">
        <v>31</v>
      </c>
      <c r="P10" s="1" t="s">
        <v>31</v>
      </c>
      <c r="Q10" s="1" t="s">
        <v>31</v>
      </c>
      <c r="R10" s="1" t="s">
        <v>61</v>
      </c>
      <c r="S10" s="65" t="s">
        <v>31</v>
      </c>
      <c r="T10" s="1"/>
      <c r="U10" s="1"/>
      <c r="V10" s="2"/>
      <c r="W10" s="1"/>
      <c r="X10" s="1"/>
      <c r="Y10" s="2"/>
    </row>
    <row r="11" spans="1:25" x14ac:dyDescent="0.25">
      <c r="A11" s="74" t="s">
        <v>36</v>
      </c>
      <c r="B11" s="2"/>
      <c r="C11" s="61">
        <v>12</v>
      </c>
      <c r="D11" s="62">
        <v>5000</v>
      </c>
      <c r="E11" s="63">
        <v>1025</v>
      </c>
      <c r="F11" s="3"/>
      <c r="G11" s="88">
        <f t="shared" ref="G11" si="0">$H$5*($K$5-D11)</f>
        <v>1.8720890000000001</v>
      </c>
      <c r="H11" s="89">
        <f t="shared" ref="H11" si="1">$H$6*($K$6-C11)</f>
        <v>-6.9443999999999994E-4</v>
      </c>
      <c r="I11" s="89">
        <f t="shared" ref="I11" si="2">$H$7*($K$7-E11)</f>
        <v>-5.0000000000000001E-4</v>
      </c>
      <c r="J11" s="90">
        <f t="shared" ref="J11" si="3">G11-H11+I11</f>
        <v>1.8722834400000001</v>
      </c>
      <c r="K11" s="7"/>
      <c r="L11" s="7"/>
      <c r="M11" s="3"/>
      <c r="N11" s="88">
        <f t="shared" ref="N11" si="4">$O$5*D11^2</f>
        <v>-3.4114999999999999E-2</v>
      </c>
      <c r="O11" s="89">
        <f t="shared" ref="O11" si="5">$O$6*D11</f>
        <v>-2.4582000000000002</v>
      </c>
      <c r="P11" s="89">
        <f t="shared" ref="P11" si="6">$O$7</f>
        <v>4.3805545740000005</v>
      </c>
      <c r="Q11" s="89">
        <f>$H$6*($S$6-C11)</f>
        <v>-6.9443999999999994E-4</v>
      </c>
      <c r="R11" s="89">
        <f t="shared" ref="R11" si="7">$H$7*(E11-$S$7)</f>
        <v>5.0000000000000001E-4</v>
      </c>
      <c r="S11" s="91">
        <f>N11+O11+P11-Q11+R11</f>
        <v>1.8894340140000003</v>
      </c>
      <c r="T11" s="7"/>
      <c r="U11" s="7"/>
      <c r="V11" s="2"/>
      <c r="W11" s="7"/>
      <c r="X11" s="7"/>
      <c r="Y11" s="2"/>
    </row>
    <row r="12" spans="1:25" x14ac:dyDescent="0.25">
      <c r="A12" s="8"/>
      <c r="B12" s="2"/>
      <c r="C12" s="28"/>
      <c r="D12" s="28"/>
      <c r="E12" s="28"/>
      <c r="F12" s="3"/>
      <c r="G12" s="14"/>
      <c r="H12" s="14"/>
      <c r="I12" s="28"/>
      <c r="J12" s="26"/>
      <c r="K12" s="10"/>
      <c r="L12" s="10"/>
      <c r="M12" s="3"/>
      <c r="N12" s="14"/>
      <c r="O12" s="14"/>
      <c r="P12" s="14"/>
      <c r="Q12" s="28"/>
      <c r="R12" s="28"/>
      <c r="S12" s="27"/>
      <c r="T12" s="7"/>
      <c r="U12" s="7"/>
      <c r="V12" s="2"/>
      <c r="W12" s="7"/>
      <c r="X12" s="7"/>
      <c r="Y12" s="2"/>
    </row>
    <row r="13" spans="1:25" x14ac:dyDescent="0.25">
      <c r="A13" s="5"/>
      <c r="B13" s="2"/>
      <c r="C13" s="28"/>
      <c r="D13" s="28"/>
      <c r="E13" s="28"/>
      <c r="F13" s="3"/>
      <c r="G13" s="14"/>
      <c r="H13" s="14"/>
      <c r="I13" s="28"/>
      <c r="J13" s="26"/>
      <c r="K13" s="10"/>
      <c r="L13" s="10"/>
      <c r="M13" s="3"/>
      <c r="N13" s="14"/>
      <c r="O13" s="14"/>
      <c r="P13" s="14"/>
      <c r="Q13" s="28"/>
      <c r="R13" s="28"/>
      <c r="S13" s="27"/>
      <c r="T13" s="7"/>
      <c r="U13" s="7"/>
      <c r="V13" s="2"/>
      <c r="W13" s="7"/>
      <c r="X13" s="7"/>
      <c r="Y13" s="2"/>
    </row>
    <row r="14" spans="1:25" x14ac:dyDescent="0.25">
      <c r="A14" s="37" t="s">
        <v>26</v>
      </c>
      <c r="B14" s="38"/>
      <c r="C14" s="38"/>
      <c r="D14" s="38"/>
      <c r="E14" s="66"/>
      <c r="F14" s="66"/>
      <c r="G14" s="7"/>
      <c r="H14" s="7"/>
      <c r="I14" s="1"/>
      <c r="J14" s="7"/>
      <c r="K14" s="14"/>
      <c r="L14" s="13" t="s">
        <v>16</v>
      </c>
      <c r="M14" s="3"/>
      <c r="N14" s="7"/>
      <c r="O14" s="7"/>
      <c r="P14" s="7"/>
      <c r="Q14" s="1"/>
      <c r="R14" s="1"/>
      <c r="S14" s="7"/>
      <c r="T14" s="9"/>
      <c r="U14" s="10"/>
      <c r="V14" s="10"/>
      <c r="Y14" s="2"/>
    </row>
    <row r="15" spans="1:25" x14ac:dyDescent="0.25">
      <c r="A15" s="39" t="s">
        <v>27</v>
      </c>
      <c r="B15" s="40"/>
      <c r="C15" s="41"/>
      <c r="D15" s="41"/>
      <c r="E15" s="67"/>
      <c r="F15" s="68"/>
      <c r="G15" s="7"/>
      <c r="H15" s="7"/>
      <c r="I15" s="1"/>
      <c r="J15" s="7"/>
      <c r="K15" s="14"/>
      <c r="L15" s="29" t="s">
        <v>19</v>
      </c>
      <c r="N15" s="7"/>
      <c r="O15" s="7"/>
      <c r="P15" s="7"/>
      <c r="Q15" s="1"/>
      <c r="R15" s="1"/>
      <c r="S15" s="7"/>
      <c r="T15" s="7"/>
      <c r="U15" s="7"/>
    </row>
    <row r="16" spans="1:25" x14ac:dyDescent="0.25">
      <c r="A16" s="42" t="s">
        <v>22</v>
      </c>
      <c r="B16" s="43"/>
      <c r="C16" s="44"/>
      <c r="D16" s="44"/>
      <c r="E16" s="3"/>
      <c r="G16" s="7"/>
      <c r="H16" s="7"/>
      <c r="I16" s="1"/>
      <c r="J16" s="7"/>
      <c r="K16" s="14"/>
      <c r="L16" s="48">
        <f>(S5^2)*O5</f>
        <v>-0.10328657400000001</v>
      </c>
      <c r="M16" s="16" t="s">
        <v>17</v>
      </c>
      <c r="N16" s="7"/>
      <c r="O16" s="7"/>
      <c r="P16" s="7"/>
      <c r="Q16" s="1"/>
      <c r="R16" s="1"/>
      <c r="S16" s="7"/>
      <c r="T16" s="7"/>
      <c r="U16" s="7"/>
    </row>
    <row r="17" spans="1:21" x14ac:dyDescent="0.25">
      <c r="A17" s="55" t="s">
        <v>28</v>
      </c>
      <c r="B17" s="56"/>
      <c r="C17" s="57"/>
      <c r="D17" s="58"/>
      <c r="E17" s="3"/>
      <c r="G17" s="7"/>
      <c r="H17" s="10"/>
      <c r="I17" s="3"/>
      <c r="J17" s="10"/>
      <c r="K17" s="14"/>
      <c r="L17" s="15">
        <f>$O$6*S5</f>
        <v>-4.2772680000000003</v>
      </c>
      <c r="M17" s="16" t="s">
        <v>18</v>
      </c>
      <c r="N17" s="10"/>
      <c r="O17" s="10"/>
      <c r="P17" s="7"/>
      <c r="Q17" s="3"/>
      <c r="R17" s="3"/>
      <c r="S17" s="7"/>
      <c r="T17" s="7"/>
      <c r="U17" s="7"/>
    </row>
    <row r="18" spans="1:21" x14ac:dyDescent="0.25">
      <c r="A18" s="71" t="s">
        <v>35</v>
      </c>
      <c r="B18" s="72"/>
      <c r="C18" s="73"/>
      <c r="D18" s="73"/>
      <c r="E18" s="3"/>
      <c r="G18" s="7"/>
      <c r="H18" s="10"/>
      <c r="I18" s="3"/>
      <c r="J18" s="10"/>
      <c r="K18" s="14"/>
      <c r="L18" s="59" t="s">
        <v>63</v>
      </c>
      <c r="M18" s="60" t="s">
        <v>20</v>
      </c>
      <c r="N18" s="10"/>
      <c r="O18" s="10"/>
      <c r="P18" s="7"/>
      <c r="Q18" s="3"/>
      <c r="R18" s="3"/>
      <c r="S18" s="7"/>
      <c r="T18" s="7"/>
      <c r="U18" s="7"/>
    </row>
    <row r="19" spans="1:21" x14ac:dyDescent="0.25">
      <c r="A19" s="11"/>
      <c r="C19" s="3"/>
      <c r="D19" s="3"/>
      <c r="E19" s="3"/>
      <c r="G19" s="7"/>
      <c r="H19" s="10"/>
      <c r="I19" s="3"/>
      <c r="J19" s="10"/>
      <c r="K19" s="14"/>
      <c r="L19" s="70"/>
      <c r="M19" s="14"/>
      <c r="N19" s="10"/>
      <c r="O19" s="10"/>
      <c r="P19" s="7"/>
      <c r="Q19" s="3"/>
      <c r="R19" s="3"/>
      <c r="S19" s="7"/>
      <c r="T19" s="7"/>
      <c r="U19" s="7"/>
    </row>
    <row r="20" spans="1:21" ht="20.25" x14ac:dyDescent="0.25">
      <c r="A20" s="69" t="s">
        <v>34</v>
      </c>
      <c r="C20" s="3"/>
      <c r="D20" s="12"/>
      <c r="E20" s="3"/>
      <c r="G20" s="7"/>
      <c r="H20" s="10"/>
      <c r="I20" s="3"/>
      <c r="J20" s="10"/>
      <c r="K20" s="10"/>
      <c r="L20" s="10"/>
      <c r="N20" s="10"/>
      <c r="O20" s="10"/>
      <c r="P20" s="7"/>
      <c r="Q20" s="3"/>
      <c r="R20" s="3"/>
      <c r="S20" s="7"/>
      <c r="T20" s="7"/>
      <c r="U20" s="7"/>
    </row>
    <row r="21" spans="1:21" x14ac:dyDescent="0.25">
      <c r="A21" s="94" t="s">
        <v>64</v>
      </c>
    </row>
    <row r="22" spans="1:21" x14ac:dyDescent="0.25">
      <c r="A22" s="94" t="s">
        <v>65</v>
      </c>
      <c r="B22" s="95" t="s">
        <v>74</v>
      </c>
    </row>
    <row r="23" spans="1:21" x14ac:dyDescent="0.25">
      <c r="A23" s="92" t="s">
        <v>66</v>
      </c>
      <c r="B23" s="95" t="s">
        <v>75</v>
      </c>
      <c r="K23" s="4"/>
      <c r="L23" s="2"/>
    </row>
    <row r="24" spans="1:21" x14ac:dyDescent="0.25">
      <c r="A24" s="92"/>
      <c r="K24" s="6"/>
      <c r="L24" s="76" t="s">
        <v>42</v>
      </c>
    </row>
    <row r="25" spans="1:21" x14ac:dyDescent="0.25">
      <c r="A25" s="93" t="s">
        <v>67</v>
      </c>
      <c r="K25" s="6"/>
      <c r="L25" s="1"/>
    </row>
    <row r="26" spans="1:21" x14ac:dyDescent="0.25">
      <c r="A26" s="93" t="s">
        <v>68</v>
      </c>
      <c r="K26" s="6"/>
      <c r="L26" s="1"/>
    </row>
    <row r="27" spans="1:21" x14ac:dyDescent="0.25">
      <c r="A27" s="92"/>
    </row>
    <row r="28" spans="1:21" x14ac:dyDescent="0.25">
      <c r="A28" s="94" t="s">
        <v>69</v>
      </c>
    </row>
    <row r="29" spans="1:21" x14ac:dyDescent="0.25">
      <c r="A29" s="94" t="s">
        <v>70</v>
      </c>
    </row>
    <row r="30" spans="1:21" x14ac:dyDescent="0.25">
      <c r="A30" s="94" t="s">
        <v>71</v>
      </c>
    </row>
    <row r="31" spans="1:21" x14ac:dyDescent="0.25">
      <c r="A31" s="94" t="s">
        <v>72</v>
      </c>
    </row>
    <row r="32" spans="1:21" x14ac:dyDescent="0.25">
      <c r="A32" s="94" t="s">
        <v>73</v>
      </c>
    </row>
    <row r="33" spans="1:1" x14ac:dyDescent="0.25">
      <c r="A33" s="97" t="s">
        <v>77</v>
      </c>
    </row>
  </sheetData>
  <mergeCells count="5">
    <mergeCell ref="W8:X8"/>
    <mergeCell ref="A9:A10"/>
    <mergeCell ref="B9:B10"/>
    <mergeCell ref="N2:S2"/>
    <mergeCell ref="G2:K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C6AC-FAFE-40A9-9FC6-BCAEAD84F04D}">
  <dimension ref="A1:S33"/>
  <sheetViews>
    <sheetView tabSelected="1" workbookViewId="0">
      <selection activeCell="A33" sqref="A33"/>
    </sheetView>
  </sheetViews>
  <sheetFormatPr defaultRowHeight="15" x14ac:dyDescent="0.25"/>
  <cols>
    <col min="1" max="1" width="17.5703125" customWidth="1"/>
    <col min="4" max="4" width="10.140625" customWidth="1"/>
    <col min="5" max="5" width="11" customWidth="1"/>
    <col min="7" max="7" width="11.7109375" customWidth="1"/>
    <col min="8" max="8" width="10" customWidth="1"/>
    <col min="10" max="10" width="11.85546875" customWidth="1"/>
    <col min="11" max="11" width="12.28515625" customWidth="1"/>
    <col min="12" max="12" width="17.140625" customWidth="1"/>
    <col min="15" max="15" width="13.5703125" customWidth="1"/>
    <col min="17" max="17" width="10" customWidth="1"/>
    <col min="19" max="19" width="14.42578125" customWidth="1"/>
  </cols>
  <sheetData>
    <row r="1" spans="1:19" ht="21" x14ac:dyDescent="0.35">
      <c r="A1" s="54" t="s">
        <v>23</v>
      </c>
    </row>
    <row r="2" spans="1:19" x14ac:dyDescent="0.25">
      <c r="G2" s="82" t="s">
        <v>25</v>
      </c>
      <c r="H2" s="82"/>
      <c r="I2" s="82"/>
      <c r="J2" s="82"/>
      <c r="K2" s="82"/>
      <c r="N2" s="82" t="s">
        <v>24</v>
      </c>
      <c r="O2" s="83"/>
      <c r="P2" s="83"/>
      <c r="Q2" s="83"/>
      <c r="R2" s="83"/>
      <c r="S2" s="83"/>
    </row>
    <row r="3" spans="1:19" x14ac:dyDescent="0.25">
      <c r="K3" s="75"/>
    </row>
    <row r="4" spans="1:19" x14ac:dyDescent="0.25">
      <c r="A4" s="49" t="s">
        <v>0</v>
      </c>
      <c r="B4" s="50"/>
      <c r="C4" s="2"/>
      <c r="D4" s="2"/>
      <c r="E4" s="2"/>
      <c r="F4" s="3"/>
      <c r="G4" s="49" t="s">
        <v>1</v>
      </c>
      <c r="H4" s="50"/>
      <c r="I4" s="2"/>
      <c r="J4" s="53" t="s">
        <v>2</v>
      </c>
      <c r="K4" s="52"/>
      <c r="L4" s="2"/>
      <c r="M4" s="3"/>
      <c r="N4" s="51" t="s">
        <v>3</v>
      </c>
      <c r="O4" s="52"/>
      <c r="P4" s="33"/>
      <c r="Q4" s="2"/>
      <c r="R4" s="53" t="s">
        <v>2</v>
      </c>
      <c r="S4" s="52"/>
    </row>
    <row r="5" spans="1:19" x14ac:dyDescent="0.25">
      <c r="A5" s="24" t="s">
        <v>4</v>
      </c>
      <c r="B5" s="30" t="s">
        <v>56</v>
      </c>
      <c r="C5" s="75"/>
      <c r="D5" s="2"/>
      <c r="E5" s="2"/>
      <c r="F5" s="3"/>
      <c r="G5" s="34" t="s">
        <v>38</v>
      </c>
      <c r="H5" s="87">
        <v>0.10048</v>
      </c>
      <c r="I5" s="2"/>
      <c r="J5" s="18" t="s">
        <v>44</v>
      </c>
      <c r="K5" s="20">
        <v>8800</v>
      </c>
      <c r="L5" s="2"/>
      <c r="M5" s="3"/>
      <c r="N5" s="34" t="s">
        <v>5</v>
      </c>
      <c r="O5" s="35">
        <v>-5.6915999999999998E-8</v>
      </c>
      <c r="P5" s="33"/>
      <c r="Q5" s="2"/>
      <c r="R5" s="18" t="s">
        <v>44</v>
      </c>
      <c r="S5" s="19">
        <v>8800</v>
      </c>
    </row>
    <row r="6" spans="1:19" x14ac:dyDescent="0.25">
      <c r="A6" s="18" t="s">
        <v>6</v>
      </c>
      <c r="B6" s="32" t="s">
        <v>60</v>
      </c>
      <c r="C6" s="2"/>
      <c r="D6" s="2"/>
      <c r="E6" s="2"/>
      <c r="F6" s="3"/>
      <c r="G6" s="18" t="s">
        <v>39</v>
      </c>
      <c r="H6" s="86">
        <v>0.13816999999999999</v>
      </c>
      <c r="I6" s="2"/>
      <c r="J6" s="18" t="s">
        <v>45</v>
      </c>
      <c r="K6" s="20">
        <v>28</v>
      </c>
      <c r="L6" s="2"/>
      <c r="M6" s="3"/>
      <c r="N6" s="18" t="s">
        <v>7</v>
      </c>
      <c r="O6" s="84">
        <v>-9.9680000000000005E-2</v>
      </c>
      <c r="P6" s="33"/>
      <c r="Q6" s="2"/>
      <c r="R6" s="18" t="s">
        <v>45</v>
      </c>
      <c r="S6" s="19">
        <v>28</v>
      </c>
    </row>
    <row r="7" spans="1:19" x14ac:dyDescent="0.25">
      <c r="A7" s="25" t="s">
        <v>8</v>
      </c>
      <c r="B7" s="31">
        <v>29</v>
      </c>
      <c r="C7" s="2"/>
      <c r="D7" s="2"/>
      <c r="E7" s="2"/>
      <c r="F7" s="3"/>
      <c r="G7" s="21" t="s">
        <v>40</v>
      </c>
      <c r="H7" s="22">
        <v>0.1</v>
      </c>
      <c r="I7" s="2"/>
      <c r="J7" s="21" t="s">
        <v>46</v>
      </c>
      <c r="K7" s="22">
        <v>1018</v>
      </c>
      <c r="L7" s="2"/>
      <c r="M7" s="3"/>
      <c r="N7" s="21" t="s">
        <v>9</v>
      </c>
      <c r="O7" s="36">
        <f>SUM(L16:L17)*-1</f>
        <v>881.59157504000007</v>
      </c>
      <c r="P7" s="33"/>
      <c r="Q7" s="2"/>
      <c r="R7" s="21" t="s">
        <v>46</v>
      </c>
      <c r="S7" s="23">
        <v>1018</v>
      </c>
    </row>
    <row r="8" spans="1:19" x14ac:dyDescent="0.25">
      <c r="A8" s="2"/>
      <c r="B8" s="2"/>
      <c r="C8" s="2"/>
      <c r="D8" s="2"/>
      <c r="E8" s="2"/>
      <c r="F8" s="3"/>
      <c r="G8" s="6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</row>
    <row r="9" spans="1:19" x14ac:dyDescent="0.25">
      <c r="A9" s="80" t="s">
        <v>10</v>
      </c>
      <c r="B9" s="81" t="s">
        <v>11</v>
      </c>
      <c r="C9" s="75" t="s">
        <v>12</v>
      </c>
      <c r="D9" s="75" t="s">
        <v>13</v>
      </c>
      <c r="E9" s="75" t="s">
        <v>14</v>
      </c>
      <c r="F9" s="3"/>
      <c r="G9" s="75" t="s">
        <v>48</v>
      </c>
      <c r="H9" s="75" t="s">
        <v>49</v>
      </c>
      <c r="I9" s="75" t="s">
        <v>47</v>
      </c>
      <c r="J9" s="64" t="s">
        <v>15</v>
      </c>
      <c r="K9" s="75"/>
      <c r="L9" s="75"/>
      <c r="M9" s="3"/>
      <c r="N9" s="75" t="s">
        <v>53</v>
      </c>
      <c r="O9" s="75" t="s">
        <v>54</v>
      </c>
      <c r="P9" s="75" t="s">
        <v>55</v>
      </c>
      <c r="Q9" s="85" t="s">
        <v>57</v>
      </c>
      <c r="R9" s="78" t="s">
        <v>47</v>
      </c>
      <c r="S9" s="64" t="s">
        <v>15</v>
      </c>
    </row>
    <row r="10" spans="1:19" x14ac:dyDescent="0.25">
      <c r="A10" s="80"/>
      <c r="B10" s="81"/>
      <c r="C10" s="75" t="s">
        <v>50</v>
      </c>
      <c r="D10" s="75" t="s">
        <v>51</v>
      </c>
      <c r="E10" s="75" t="s">
        <v>52</v>
      </c>
      <c r="F10" s="3"/>
      <c r="G10" s="75" t="s">
        <v>41</v>
      </c>
      <c r="H10" s="75" t="s">
        <v>41</v>
      </c>
      <c r="I10" s="75" t="s">
        <v>58</v>
      </c>
      <c r="J10" s="65" t="s">
        <v>41</v>
      </c>
      <c r="K10" s="75"/>
      <c r="L10" s="75"/>
      <c r="M10" s="3"/>
      <c r="N10" s="75" t="s">
        <v>41</v>
      </c>
      <c r="O10" s="75" t="s">
        <v>41</v>
      </c>
      <c r="P10" s="75" t="s">
        <v>41</v>
      </c>
      <c r="Q10" s="85" t="s">
        <v>41</v>
      </c>
      <c r="R10" s="75" t="s">
        <v>59</v>
      </c>
      <c r="S10" s="65" t="s">
        <v>41</v>
      </c>
    </row>
    <row r="11" spans="1:19" x14ac:dyDescent="0.25">
      <c r="A11" s="74" t="s">
        <v>36</v>
      </c>
      <c r="B11" s="2"/>
      <c r="C11" s="61">
        <v>11.3</v>
      </c>
      <c r="D11" s="62">
        <v>5500</v>
      </c>
      <c r="E11" s="63">
        <v>1000</v>
      </c>
      <c r="F11" s="3"/>
      <c r="G11" s="88">
        <f t="shared" ref="G11" si="0">$H$5*($K$5-D11)</f>
        <v>331.584</v>
      </c>
      <c r="H11" s="89">
        <f t="shared" ref="H11" si="1">$H$6*($K$6-C11)</f>
        <v>2.3074389999999996</v>
      </c>
      <c r="I11" s="89">
        <f>$H$7*($K$7-E11)</f>
        <v>1.8</v>
      </c>
      <c r="J11" s="90">
        <f t="shared" ref="J11" si="2">G11-H11+I11</f>
        <v>331.07656100000003</v>
      </c>
      <c r="K11" s="7"/>
      <c r="L11" s="7"/>
      <c r="M11" s="3"/>
      <c r="N11" s="45">
        <f t="shared" ref="N11" si="3">$O$5*D11^2</f>
        <v>-1.7217089999999999</v>
      </c>
      <c r="O11" s="46">
        <f t="shared" ref="O11" si="4">$O$6*D11</f>
        <v>-548.24</v>
      </c>
      <c r="P11" s="46">
        <f t="shared" ref="P11" si="5">$O$7</f>
        <v>881.59157504000007</v>
      </c>
      <c r="Q11" s="96">
        <f>$H$6*($S$6-C11)</f>
        <v>2.3074389999999996</v>
      </c>
      <c r="R11" s="89">
        <f>$H$7*(E11-$S$7)</f>
        <v>-1.8</v>
      </c>
      <c r="S11" s="47">
        <f>N11+O11+P11-Q11+R11</f>
        <v>327.52242704000003</v>
      </c>
    </row>
    <row r="12" spans="1:19" x14ac:dyDescent="0.25">
      <c r="A12" s="8"/>
      <c r="B12" s="2"/>
      <c r="C12" s="28"/>
      <c r="D12" s="28"/>
      <c r="E12" s="28"/>
      <c r="F12" s="3"/>
      <c r="G12" s="14"/>
      <c r="H12" s="14"/>
      <c r="I12" s="28"/>
      <c r="J12" s="26"/>
      <c r="K12" s="10"/>
      <c r="L12" s="10"/>
      <c r="M12" s="3"/>
      <c r="N12" s="14"/>
      <c r="O12" s="14"/>
      <c r="P12" s="14"/>
      <c r="Q12" s="28"/>
      <c r="R12" s="28"/>
      <c r="S12" s="27"/>
    </row>
    <row r="13" spans="1:19" x14ac:dyDescent="0.25">
      <c r="A13" s="5"/>
      <c r="B13" s="2"/>
      <c r="C13" s="28"/>
      <c r="D13" s="28"/>
      <c r="E13" s="28"/>
      <c r="F13" s="3"/>
      <c r="G13" s="14"/>
      <c r="H13" s="14"/>
      <c r="I13" s="28"/>
      <c r="J13" s="26"/>
      <c r="K13" s="10"/>
      <c r="L13" s="10"/>
      <c r="M13" s="3"/>
      <c r="N13" s="14"/>
      <c r="O13" s="14"/>
      <c r="P13" s="14"/>
      <c r="Q13" s="28"/>
      <c r="R13" s="28"/>
      <c r="S13" s="27"/>
    </row>
    <row r="14" spans="1:19" x14ac:dyDescent="0.25">
      <c r="A14" s="37" t="s">
        <v>26</v>
      </c>
      <c r="B14" s="38"/>
      <c r="C14" s="38"/>
      <c r="D14" s="38"/>
      <c r="E14" s="66"/>
      <c r="F14" s="66"/>
      <c r="G14" s="7"/>
      <c r="H14" s="7"/>
      <c r="I14" s="75"/>
      <c r="J14" s="7"/>
      <c r="K14" s="14"/>
      <c r="L14" s="13" t="s">
        <v>16</v>
      </c>
      <c r="M14" s="3"/>
      <c r="N14" s="7"/>
      <c r="O14" s="7"/>
      <c r="P14" s="7"/>
      <c r="Q14" s="75"/>
      <c r="R14" s="75"/>
      <c r="S14" s="7"/>
    </row>
    <row r="15" spans="1:19" x14ac:dyDescent="0.25">
      <c r="A15" s="39" t="s">
        <v>27</v>
      </c>
      <c r="B15" s="40"/>
      <c r="C15" s="41"/>
      <c r="D15" s="41"/>
      <c r="E15" s="67"/>
      <c r="F15" s="68"/>
      <c r="G15" s="7"/>
      <c r="H15" s="7"/>
      <c r="I15" s="75"/>
      <c r="J15" s="7"/>
      <c r="K15" s="14"/>
      <c r="L15" s="29" t="s">
        <v>19</v>
      </c>
      <c r="N15" s="7"/>
      <c r="O15" s="7"/>
      <c r="P15" s="7"/>
      <c r="Q15" s="75"/>
      <c r="R15" s="75"/>
      <c r="S15" s="7"/>
    </row>
    <row r="16" spans="1:19" x14ac:dyDescent="0.25">
      <c r="A16" s="42" t="s">
        <v>22</v>
      </c>
      <c r="B16" s="43"/>
      <c r="C16" s="44"/>
      <c r="D16" s="44"/>
      <c r="E16" s="3"/>
      <c r="G16" s="7"/>
      <c r="H16" s="7"/>
      <c r="I16" s="75"/>
      <c r="J16" s="7"/>
      <c r="K16" s="14"/>
      <c r="L16" s="48">
        <f>(S5^2)*O5</f>
        <v>-4.4075750400000002</v>
      </c>
      <c r="M16" s="16" t="s">
        <v>17</v>
      </c>
      <c r="N16" s="7"/>
      <c r="O16" s="7"/>
      <c r="P16" s="7"/>
      <c r="Q16" s="75"/>
      <c r="R16" s="75"/>
      <c r="S16" s="7"/>
    </row>
    <row r="17" spans="1:19" x14ac:dyDescent="0.25">
      <c r="A17" s="55" t="s">
        <v>28</v>
      </c>
      <c r="B17" s="56"/>
      <c r="C17" s="57"/>
      <c r="D17" s="58"/>
      <c r="E17" s="3"/>
      <c r="G17" s="7"/>
      <c r="H17" s="10"/>
      <c r="I17" s="3"/>
      <c r="J17" s="10"/>
      <c r="K17" s="14"/>
      <c r="L17" s="15">
        <f>O6*S5</f>
        <v>-877.18400000000008</v>
      </c>
      <c r="M17" s="16" t="s">
        <v>18</v>
      </c>
      <c r="N17" s="10"/>
      <c r="O17" s="10"/>
      <c r="P17" s="7"/>
      <c r="Q17" s="3"/>
      <c r="R17" s="3"/>
      <c r="S17" s="7"/>
    </row>
    <row r="18" spans="1:19" x14ac:dyDescent="0.25">
      <c r="A18" s="71" t="s">
        <v>35</v>
      </c>
      <c r="B18" s="72"/>
      <c r="C18" s="73"/>
      <c r="D18" s="73"/>
      <c r="E18" s="3"/>
      <c r="G18" s="7"/>
      <c r="H18" s="10"/>
      <c r="I18" s="3"/>
      <c r="J18" s="10"/>
      <c r="K18" s="14"/>
      <c r="L18" s="59" t="s">
        <v>21</v>
      </c>
      <c r="M18" s="60" t="s">
        <v>20</v>
      </c>
      <c r="N18" s="10"/>
      <c r="O18" s="10"/>
      <c r="P18" s="7"/>
      <c r="Q18" s="3"/>
      <c r="R18" s="3"/>
      <c r="S18" s="7"/>
    </row>
    <row r="19" spans="1:19" x14ac:dyDescent="0.25">
      <c r="A19" s="11"/>
      <c r="C19" s="3"/>
      <c r="D19" s="3"/>
      <c r="E19" s="3"/>
      <c r="G19" s="7"/>
      <c r="H19" s="10"/>
      <c r="I19" s="3"/>
      <c r="J19" s="10"/>
      <c r="K19" s="14"/>
      <c r="L19" s="70"/>
      <c r="M19" s="14"/>
      <c r="N19" s="10"/>
      <c r="O19" s="10"/>
      <c r="P19" s="7"/>
      <c r="Q19" s="3"/>
      <c r="R19" s="3"/>
      <c r="S19" s="7"/>
    </row>
    <row r="20" spans="1:19" ht="20.25" x14ac:dyDescent="0.25">
      <c r="A20" s="69" t="s">
        <v>33</v>
      </c>
      <c r="C20" s="3"/>
      <c r="D20" s="12"/>
      <c r="E20" s="3"/>
      <c r="G20" s="7"/>
      <c r="H20" s="10"/>
      <c r="I20" s="3"/>
      <c r="J20" s="10"/>
      <c r="K20" s="10"/>
      <c r="L20" s="10"/>
      <c r="N20" s="10"/>
      <c r="O20" s="10"/>
      <c r="P20" s="7"/>
      <c r="Q20" s="3"/>
      <c r="R20" s="3"/>
      <c r="S20" s="7"/>
    </row>
    <row r="21" spans="1:19" x14ac:dyDescent="0.25">
      <c r="A21" s="94" t="s">
        <v>64</v>
      </c>
    </row>
    <row r="22" spans="1:19" x14ac:dyDescent="0.25">
      <c r="A22" s="94" t="s">
        <v>65</v>
      </c>
      <c r="B22" s="95" t="s">
        <v>74</v>
      </c>
    </row>
    <row r="23" spans="1:19" x14ac:dyDescent="0.25">
      <c r="A23" s="92" t="s">
        <v>66</v>
      </c>
      <c r="B23" s="95" t="s">
        <v>75</v>
      </c>
      <c r="K23" s="4"/>
      <c r="L23" s="2"/>
    </row>
    <row r="24" spans="1:19" x14ac:dyDescent="0.25">
      <c r="A24" s="92"/>
      <c r="K24" s="6"/>
      <c r="L24" s="17"/>
    </row>
    <row r="25" spans="1:19" x14ac:dyDescent="0.25">
      <c r="A25" s="93" t="s">
        <v>67</v>
      </c>
      <c r="K25" s="6"/>
      <c r="L25" s="75"/>
    </row>
    <row r="26" spans="1:19" x14ac:dyDescent="0.25">
      <c r="A26" s="93" t="s">
        <v>68</v>
      </c>
      <c r="K26" s="6"/>
      <c r="L26" s="75"/>
    </row>
    <row r="27" spans="1:19" ht="15.75" x14ac:dyDescent="0.25">
      <c r="A27" s="92"/>
      <c r="L27" s="77" t="s">
        <v>43</v>
      </c>
      <c r="M27" s="77"/>
    </row>
    <row r="28" spans="1:19" x14ac:dyDescent="0.25">
      <c r="A28" s="94" t="s">
        <v>69</v>
      </c>
    </row>
    <row r="29" spans="1:19" x14ac:dyDescent="0.25">
      <c r="A29" s="94" t="s">
        <v>70</v>
      </c>
    </row>
    <row r="30" spans="1:19" x14ac:dyDescent="0.25">
      <c r="A30" s="94" t="s">
        <v>71</v>
      </c>
    </row>
    <row r="31" spans="1:19" x14ac:dyDescent="0.25">
      <c r="A31" s="94" t="s">
        <v>72</v>
      </c>
    </row>
    <row r="32" spans="1:19" x14ac:dyDescent="0.25">
      <c r="A32" s="94" t="s">
        <v>73</v>
      </c>
    </row>
    <row r="33" spans="1:1" x14ac:dyDescent="0.25">
      <c r="A33" s="97" t="s">
        <v>76</v>
      </c>
    </row>
  </sheetData>
  <mergeCells count="4">
    <mergeCell ref="G2:K2"/>
    <mergeCell ref="N2:S2"/>
    <mergeCell ref="A9:A10"/>
    <mergeCell ref="B9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MPa</vt:lpstr>
      <vt:lpstr>kPa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Antonson</dc:creator>
  <cp:lastModifiedBy>Carl Antonson</cp:lastModifiedBy>
  <cp:lastPrinted>2020-06-26T17:18:57Z</cp:lastPrinted>
  <dcterms:created xsi:type="dcterms:W3CDTF">2018-10-12T23:27:21Z</dcterms:created>
  <dcterms:modified xsi:type="dcterms:W3CDTF">2020-06-26T21:21:54Z</dcterms:modified>
</cp:coreProperties>
</file>